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J:\A Startups\ICS\"/>
    </mc:Choice>
  </mc:AlternateContent>
  <xr:revisionPtr revIDLastSave="0" documentId="13_ncr:1_{06EF4295-BBFB-4F27-B65A-7D3FAFFFDE88}" xr6:coauthVersionLast="47" xr6:coauthVersionMax="47" xr10:uidLastSave="{00000000-0000-0000-0000-000000000000}"/>
  <bookViews>
    <workbookView xWindow="-120" yWindow="-120" windowWidth="20730" windowHeight="11160" activeTab="3" xr2:uid="{76E071AE-64BD-4A99-82AB-6361D8A59BA7}"/>
  </bookViews>
  <sheets>
    <sheet name="Unit Economics &amp; EBIDTA" sheetId="1" r:id="rId1"/>
    <sheet name="5 Year Income Projections" sheetId="2" r:id="rId2"/>
    <sheet name="Valuation" sheetId="3" r:id="rId3"/>
    <sheet name="Utilization of Fund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0" i="1" l="1"/>
  <c r="D56" i="1"/>
  <c r="D57" i="1" s="1"/>
  <c r="G57" i="1" s="1"/>
  <c r="G59" i="1" s="1"/>
  <c r="G61" i="1" s="1"/>
  <c r="G43" i="1"/>
  <c r="D38" i="1"/>
  <c r="G37" i="1"/>
  <c r="G13" i="1"/>
  <c r="D15" i="1"/>
  <c r="G15" i="1" s="1"/>
  <c r="D14" i="1"/>
  <c r="G14" i="1" s="1"/>
  <c r="K8" i="4"/>
  <c r="J8" i="4"/>
  <c r="I8" i="4"/>
  <c r="H8" i="4"/>
  <c r="H9" i="4"/>
  <c r="H4" i="4"/>
  <c r="F5" i="4"/>
  <c r="H5" i="4" s="1"/>
  <c r="F6" i="4"/>
  <c r="H6" i="4" s="1"/>
  <c r="F4" i="4"/>
  <c r="R17" i="2"/>
  <c r="R15" i="2"/>
  <c r="R13" i="2"/>
  <c r="P13" i="2"/>
  <c r="I13" i="3"/>
  <c r="I8" i="3"/>
  <c r="L7" i="2"/>
  <c r="N7" i="2" s="1"/>
  <c r="N6" i="2"/>
  <c r="G44" i="1" s="1"/>
  <c r="H6" i="2"/>
  <c r="J6" i="2" s="1"/>
  <c r="H7" i="2"/>
  <c r="J7" i="2" s="1"/>
  <c r="H8" i="2"/>
  <c r="J8" i="2" s="1"/>
  <c r="H9" i="2"/>
  <c r="J9" i="2" s="1"/>
  <c r="H10" i="2"/>
  <c r="J10" i="2" s="1"/>
  <c r="H11" i="2"/>
  <c r="J11" i="2" s="1"/>
  <c r="G56" i="1" l="1"/>
  <c r="D17" i="1"/>
  <c r="D39" i="1" s="1"/>
  <c r="K4" i="4"/>
  <c r="F11" i="4"/>
  <c r="H11" i="4" s="1"/>
  <c r="I6" i="4" s="1"/>
  <c r="O7" i="2"/>
  <c r="O6" i="2"/>
  <c r="K8" i="2"/>
  <c r="L8" i="2"/>
  <c r="K11" i="2"/>
  <c r="K9" i="2"/>
  <c r="K10" i="2"/>
  <c r="K7" i="2"/>
  <c r="D22" i="1" l="1"/>
  <c r="G22" i="1" s="1"/>
  <c r="G42" i="1"/>
  <c r="D40" i="1"/>
  <c r="G39" i="1"/>
  <c r="D24" i="1"/>
  <c r="G24" i="1" s="1"/>
  <c r="G38" i="1"/>
  <c r="D23" i="1"/>
  <c r="G23" i="1" s="1"/>
  <c r="D25" i="1"/>
  <c r="G25" i="1" s="1"/>
  <c r="G17" i="1"/>
  <c r="D26" i="1"/>
  <c r="G26" i="1" s="1"/>
  <c r="D21" i="1"/>
  <c r="G21" i="1" s="1"/>
  <c r="I9" i="4"/>
  <c r="I4" i="4"/>
  <c r="I5" i="4"/>
  <c r="J4" i="4" s="1"/>
  <c r="L9" i="2"/>
  <c r="N8" i="2"/>
  <c r="O8" i="2" s="1"/>
  <c r="E43" i="1" l="1"/>
  <c r="E44" i="1"/>
  <c r="G40" i="1"/>
  <c r="D41" i="1"/>
  <c r="D28" i="1"/>
  <c r="E33" i="1" s="1"/>
  <c r="I11" i="4"/>
  <c r="N9" i="2"/>
  <c r="O9" i="2" s="1"/>
  <c r="L10" i="2"/>
  <c r="D31" i="1" l="1"/>
  <c r="G28" i="1"/>
  <c r="N10" i="2"/>
  <c r="O10" i="2" s="1"/>
  <c r="L11" i="2"/>
  <c r="N11" i="2" s="1"/>
  <c r="O11" i="2" s="1"/>
  <c r="G31" i="1" l="1"/>
  <c r="E32" i="1"/>
</calcChain>
</file>

<file path=xl/sharedStrings.xml><?xml version="1.0" encoding="utf-8"?>
<sst xmlns="http://schemas.openxmlformats.org/spreadsheetml/2006/main" count="170" uniqueCount="140">
  <si>
    <t>Salaries</t>
  </si>
  <si>
    <t>Logistics</t>
  </si>
  <si>
    <t>Rent</t>
  </si>
  <si>
    <t>EBIDTA</t>
  </si>
  <si>
    <t>Percentage</t>
  </si>
  <si>
    <t>INR</t>
  </si>
  <si>
    <t>Unit Economics</t>
  </si>
  <si>
    <t>USD</t>
  </si>
  <si>
    <t>Conv</t>
  </si>
  <si>
    <t>Y0</t>
  </si>
  <si>
    <t>Y1</t>
  </si>
  <si>
    <t>Y2</t>
  </si>
  <si>
    <t>Y3</t>
  </si>
  <si>
    <t>Y4</t>
  </si>
  <si>
    <t>Y5</t>
  </si>
  <si>
    <t>Revenue</t>
  </si>
  <si>
    <t>Year</t>
  </si>
  <si>
    <t>Business Line 1: Trading</t>
  </si>
  <si>
    <t>Interest Income</t>
  </si>
  <si>
    <t>Units</t>
  </si>
  <si>
    <t xml:space="preserve">INR </t>
  </si>
  <si>
    <t>Perc.</t>
  </si>
  <si>
    <t>5X</t>
  </si>
  <si>
    <t>3X</t>
  </si>
  <si>
    <t>No of Active Retailers (10% of Regd. Members)</t>
  </si>
  <si>
    <t>Regd Member YOY Growth Multiplier X</t>
  </si>
  <si>
    <t>No of Registered Members</t>
  </si>
  <si>
    <t>10X</t>
  </si>
  <si>
    <t>Lending Amount (Growth 20% YOY)</t>
  </si>
  <si>
    <t>PayTM</t>
  </si>
  <si>
    <t>Valuation</t>
  </si>
  <si>
    <t>PayTM - Financials 2020</t>
  </si>
  <si>
    <t>Udaan - Financials 2020</t>
  </si>
  <si>
    <t>Rev/ Val Multiplier</t>
  </si>
  <si>
    <t>Hence an Investor investing $18M in ICS today</t>
  </si>
  <si>
    <t>Revenue Multiplier Valuation Methodology for ICS</t>
  </si>
  <si>
    <t>As ICS is both a Fintech &amp; a B2B/B2B2C E-Commerce Marketplace, we are calculating its valuation compared to Fintech PayTM &amp; B2B Marketplace Udaan</t>
  </si>
  <si>
    <t>Series A</t>
  </si>
  <si>
    <t>Round</t>
  </si>
  <si>
    <t>Series B</t>
  </si>
  <si>
    <t>Series C</t>
  </si>
  <si>
    <t>Series D</t>
  </si>
  <si>
    <t>Total Funding</t>
  </si>
  <si>
    <t>Funding Amount</t>
  </si>
  <si>
    <t>ICS 2026</t>
  </si>
  <si>
    <t>a) IPO on NASDAQ / Commodities Trading Exchanges</t>
  </si>
  <si>
    <t>b) M&amp;A by large Indian Cotton Players: Reliance, Grasim, Welspun</t>
  </si>
  <si>
    <t>c) M&amp;A by large International Brands: Zara, Levis</t>
  </si>
  <si>
    <t>d) The most interesting option will be for ICS itself to evolve into the worlds largest Trading Stock Exchange for all fibres</t>
  </si>
  <si>
    <t>Hence from 2024-2026, ICS has various exit options are as follows</t>
  </si>
  <si>
    <t>YOY</t>
  </si>
  <si>
    <t>Funding Round Projections</t>
  </si>
  <si>
    <t>Business Line 2: Fintech</t>
  </si>
  <si>
    <t>Valuation/ Funding</t>
  </si>
  <si>
    <t>Unit Cost</t>
  </si>
  <si>
    <t>Qty</t>
  </si>
  <si>
    <t>Grant Total</t>
  </si>
  <si>
    <t>Total Amt</t>
  </si>
  <si>
    <t>Yarn Mobile Testing Labs (3 Labs)</t>
  </si>
  <si>
    <t>Fintech Credit (Given to Farmers, Ginners, Spinners @8.7% for 6months). Assuming avg loan per Partner as INR 25L ($33,000)</t>
  </si>
  <si>
    <t>Sr</t>
  </si>
  <si>
    <t>% of Total</t>
  </si>
  <si>
    <t>M&amp;A Investments</t>
  </si>
  <si>
    <t>Description</t>
  </si>
  <si>
    <t>1A</t>
  </si>
  <si>
    <t>1B</t>
  </si>
  <si>
    <t>3A</t>
  </si>
  <si>
    <t>3B</t>
  </si>
  <si>
    <t>(Totals of 1A+1B)</t>
  </si>
  <si>
    <t>(Total of 3A+3B)</t>
  </si>
  <si>
    <t>Average Valuation multiplier is 35 + 24 /  2 = approx 30X</t>
  </si>
  <si>
    <t>Total Income (Unit Transaction)</t>
  </si>
  <si>
    <t>Expenses</t>
  </si>
  <si>
    <t>Bank Charges</t>
  </si>
  <si>
    <t>Misc.</t>
  </si>
  <si>
    <t>Total Expenses (Unit Transaction)</t>
  </si>
  <si>
    <t>For this Partner (Trading + Fintech Services of ICS) we are calculating the Unit Economics</t>
  </si>
  <si>
    <t>ICS Trading Commission: 2%</t>
  </si>
  <si>
    <t>Amounts</t>
  </si>
  <si>
    <t>Income</t>
  </si>
  <si>
    <t>A</t>
  </si>
  <si>
    <t>B</t>
  </si>
  <si>
    <t>C</t>
  </si>
  <si>
    <t>D</t>
  </si>
  <si>
    <t>EBIDTA Amt</t>
  </si>
  <si>
    <t>EBIDTA %</t>
  </si>
  <si>
    <t>Trading Commission Income</t>
  </si>
  <si>
    <t xml:space="preserve">1 out of 3 Partners will get full credit of INR 25L ($33K) for 6 months till the transaction gets complete </t>
  </si>
  <si>
    <t>(Theorotically 100% of our Partners can get credit from ICS, but for now we are assuming only 1 in 3)</t>
  </si>
  <si>
    <t>Costs %</t>
  </si>
  <si>
    <t>CLTV 1 Year</t>
  </si>
  <si>
    <t>CLTV 5 Years</t>
  </si>
  <si>
    <t>CAC</t>
  </si>
  <si>
    <t>CAC 1 Year</t>
  </si>
  <si>
    <t>CAC 5 Years</t>
  </si>
  <si>
    <t>CLTV/ CAC - 5 Years</t>
  </si>
  <si>
    <t>ICS will do an average Trade Transaction value with a Partner (Farmer/ Ginner/ Spinner) for INR 25L ($33K)</t>
  </si>
  <si>
    <t>Based on our last year's experience, these are the % breakup of the costs on a  per transaction basis</t>
  </si>
  <si>
    <t>Year 1 Income Breakup: -</t>
  </si>
  <si>
    <t>Trading Income</t>
  </si>
  <si>
    <t>Fintech Income</t>
  </si>
  <si>
    <t>Avg. Trading Transaction Value (Single Transaction)</t>
  </si>
  <si>
    <t>Trading Income Year 1</t>
  </si>
  <si>
    <t>E</t>
  </si>
  <si>
    <t>F</t>
  </si>
  <si>
    <t>Revenues for Year 1</t>
  </si>
  <si>
    <t>Per Active Member Annual Income</t>
  </si>
  <si>
    <t>YOY Income Growth Multiplier X</t>
  </si>
  <si>
    <t>Total Income (Trading + Fintech)</t>
  </si>
  <si>
    <t>Refer to our 5 Year Income Projections, we earn 2% Trading Income on the Consignments we back as a Trader as well as Financer</t>
  </si>
  <si>
    <t>on behalf of our Partners (Farmers, Ginners, Spinners)</t>
  </si>
  <si>
    <t>Trading Revenue</t>
  </si>
  <si>
    <t>Trading Income = 2% of Traded Volume</t>
  </si>
  <si>
    <t>Hence Trading Revenue = 100/2 = 50 Times of Trading Income</t>
  </si>
  <si>
    <t>Hence ICS Trading Revenue is 50 Times of Trading Income</t>
  </si>
  <si>
    <t>Fintech Revenues (Or Fintech Income)</t>
  </si>
  <si>
    <t>Total Revenues Year 1</t>
  </si>
  <si>
    <t>In Summary,</t>
  </si>
  <si>
    <t>Our Year 1 Revenue is USD 5.189M, and our Year 1 Income is USD 1.922M</t>
  </si>
  <si>
    <t>Our 5 Year Projections are Income Projections (Not Revenue Projections)</t>
  </si>
  <si>
    <t>ICS has determined its valuation based on Income and not Revenue/ GMV</t>
  </si>
  <si>
    <t>Trading Revenues</t>
  </si>
  <si>
    <t>As our current EBIDTA is 69%, we expect this to add 20X more to our valuation revenue multiplier</t>
  </si>
  <si>
    <t>Hence ICS Revenue to Valuation Multiplier is 50X</t>
  </si>
  <si>
    <t xml:space="preserve">Hence, ICS Revenues in Y5 will be $505M </t>
  </si>
  <si>
    <t>ICS Valuation will be $505 x 50 = $25.25 BN</t>
  </si>
  <si>
    <t>Investor Exit Valuation Multiplier = 4545/18 = 253X</t>
  </si>
  <si>
    <t>Will in Y5 get an Exit Valuation of $4.55 BN at an investment exit multiplier of 253X</t>
  </si>
  <si>
    <t>Investor Equity Valuation in Y5 (pre money) will be 18% x $25.25 BN = $4.55 BN</t>
  </si>
  <si>
    <t>Assuming ICS today is looking to raise $18M on an 18% dilution</t>
  </si>
  <si>
    <t xml:space="preserve">ICS Difference between Revenue &amp; Income </t>
  </si>
  <si>
    <t>However, the entire 100% trade value happens through the books of ICS India and all Invoices are in the name of ICS India,</t>
  </si>
  <si>
    <t>Revenues (Trading) = 50 x Trading Income Year 1</t>
  </si>
  <si>
    <t>ICS Fintech Interest Charge: 17.4% (for 12 Months)</t>
  </si>
  <si>
    <t>Interest Income (FinTech) over 12 months</t>
  </si>
  <si>
    <t>Udaan 2020</t>
  </si>
  <si>
    <t>PayTM 2020</t>
  </si>
  <si>
    <t>Acquisition No 1 – Kusulava Ginners: ICS will acquire Kusulava Ginners (which is currently controlled by PNB Bank under Sarfaesi Act). This factory is located at Marripalem, Guntur, a 14 Acre property. This will give us inhouse Ginning Production Capacity. This company premises size is 14 Acres. The land valuation itself is INR 2 Cr ($267K) Per Acre, which takes just the land valuation to INR 28 Cr ($3.73M). In addition there is Plant &amp; Machinery valuation\</t>
  </si>
  <si>
    <t>Acquisition No 2 – Unnava Spinners: ICS will acquire Unnava Spinners Pvt Ltd at Marripalem Guntur, a 25 acre property. This will give us inhouse Spinning Capacity. The land valuation is INR 2 Cr ($267K) Per Acre, which takes just the land valuation to INR 50 Cr ($6.67M). The Warehouse size is 150,000 Sq. Ft. In addition, there are 3 apartments for Sr. Officials</t>
  </si>
  <si>
    <r>
      <t>a)</t>
    </r>
    <r>
      <rPr>
        <sz val="7"/>
        <color theme="1"/>
        <rFont val="Times New Roman"/>
        <family val="1"/>
      </rPr>
      <t xml:space="preserve">       </t>
    </r>
    <r>
      <rPr>
        <sz val="11"/>
        <color theme="1"/>
        <rFont val="Calibri"/>
        <family val="2"/>
        <scheme val="minor"/>
      </rPr>
      <t>Both these acquisitions can be considered as Backward Integration of our processes. Hence this will give us the necessary expertise in offering ICS Standardized Ginning &amp; Spinning Processes to other companies, thereby dramatically scaling their Unit Economics. These both companies will add approx $13.33M (INR 100 Cr) in Plant &amp; Machinery Assets to ICS Balance Sheet, and will act as additional security to any prospective investor. Both the properties are highly valued as they come under the APCRDA (Andhra Pradesh Capital Regional Development Authority)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</si>
</sst>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8" x14ac:knownFonts="1">
    <font>
      <sz val="11"/>
      <color theme="1"/>
      <name val="Calibri"/>
      <family val="2"/>
      <scheme val="minor"/>
    </font>
    <font>
      <b/>
      <sz val="11"/>
      <color theme="1"/>
      <name val="Calibri"/>
      <family val="2"/>
      <scheme val="minor"/>
    </font>
    <font>
      <sz val="8"/>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7"/>
      <color theme="1"/>
      <name val="Times New Roman"/>
      <family val="1"/>
    </font>
  </fonts>
  <fills count="5">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75">
    <xf numFmtId="0" fontId="0" fillId="0" borderId="0" xfId="0"/>
    <xf numFmtId="3" fontId="0" fillId="0" borderId="0" xfId="0" applyNumberFormat="1"/>
    <xf numFmtId="3" fontId="0" fillId="0" borderId="1" xfId="0" applyNumberFormat="1" applyBorder="1"/>
    <xf numFmtId="9" fontId="0" fillId="0" borderId="1" xfId="0" applyNumberFormat="1" applyBorder="1" applyAlignment="1">
      <alignment horizontal="center"/>
    </xf>
    <xf numFmtId="3" fontId="0" fillId="0" borderId="1" xfId="0" applyNumberFormat="1" applyBorder="1" applyAlignment="1">
      <alignment horizontal="center"/>
    </xf>
    <xf numFmtId="0" fontId="0" fillId="0" borderId="1" xfId="0" applyBorder="1"/>
    <xf numFmtId="0" fontId="0" fillId="0" borderId="1" xfId="0" applyBorder="1" applyAlignment="1">
      <alignment wrapText="1"/>
    </xf>
    <xf numFmtId="9" fontId="0" fillId="0" borderId="1" xfId="0" applyNumberFormat="1" applyBorder="1"/>
    <xf numFmtId="3" fontId="0" fillId="0" borderId="0" xfId="0" applyNumberFormat="1" applyAlignment="1">
      <alignment horizontal="center"/>
    </xf>
    <xf numFmtId="0" fontId="0" fillId="0" borderId="0" xfId="0" applyAlignment="1">
      <alignment horizontal="center"/>
    </xf>
    <xf numFmtId="0" fontId="0" fillId="0" borderId="1" xfId="0" applyBorder="1" applyAlignment="1">
      <alignment horizontal="center"/>
    </xf>
    <xf numFmtId="3" fontId="1" fillId="0" borderId="1" xfId="0" applyNumberFormat="1" applyFont="1" applyBorder="1" applyAlignment="1">
      <alignment horizontal="center"/>
    </xf>
    <xf numFmtId="0" fontId="1" fillId="0" borderId="1" xfId="0" applyFont="1" applyBorder="1" applyAlignment="1">
      <alignment horizontal="center"/>
    </xf>
    <xf numFmtId="3" fontId="1" fillId="0" borderId="0" xfId="0" applyNumberFormat="1" applyFont="1"/>
    <xf numFmtId="3" fontId="1" fillId="0" borderId="1" xfId="0" applyNumberFormat="1" applyFont="1" applyBorder="1"/>
    <xf numFmtId="9" fontId="0" fillId="0" borderId="0" xfId="0" applyNumberFormat="1"/>
    <xf numFmtId="2" fontId="0" fillId="0" borderId="1" xfId="0" applyNumberFormat="1" applyBorder="1" applyAlignment="1">
      <alignment horizontal="center"/>
    </xf>
    <xf numFmtId="0" fontId="3" fillId="0" borderId="1" xfId="0" applyFont="1" applyBorder="1" applyAlignment="1">
      <alignment horizontal="center" wrapText="1"/>
    </xf>
    <xf numFmtId="3" fontId="3" fillId="0" borderId="1" xfId="0" applyNumberFormat="1" applyFont="1" applyBorder="1" applyAlignment="1">
      <alignment wrapText="1"/>
    </xf>
    <xf numFmtId="3" fontId="3" fillId="0" borderId="1" xfId="0" applyNumberFormat="1" applyFont="1" applyBorder="1" applyAlignment="1">
      <alignment horizontal="center" wrapText="1"/>
    </xf>
    <xf numFmtId="9" fontId="4" fillId="0" borderId="0" xfId="0" applyNumberFormat="1" applyFont="1"/>
    <xf numFmtId="0" fontId="0" fillId="0" borderId="0" xfId="0" applyBorder="1" applyAlignment="1">
      <alignment horizontal="center"/>
    </xf>
    <xf numFmtId="3" fontId="0" fillId="0" borderId="0" xfId="0" applyNumberFormat="1" applyBorder="1"/>
    <xf numFmtId="3" fontId="0" fillId="0" borderId="0" xfId="0" applyNumberFormat="1" applyBorder="1" applyAlignment="1">
      <alignment horizontal="center"/>
    </xf>
    <xf numFmtId="2" fontId="0" fillId="0" borderId="0" xfId="0" applyNumberFormat="1" applyBorder="1" applyAlignment="1">
      <alignment horizontal="center"/>
    </xf>
    <xf numFmtId="9" fontId="1" fillId="0" borderId="1" xfId="0" applyNumberFormat="1" applyFont="1" applyBorder="1" applyAlignment="1">
      <alignment horizontal="center"/>
    </xf>
    <xf numFmtId="9" fontId="1" fillId="0" borderId="1" xfId="0" applyNumberFormat="1" applyFont="1" applyBorder="1"/>
    <xf numFmtId="3" fontId="1" fillId="0" borderId="1" xfId="0" applyNumberFormat="1" applyFont="1" applyBorder="1" applyAlignment="1">
      <alignment horizontal="center" wrapText="1"/>
    </xf>
    <xf numFmtId="9" fontId="4" fillId="0" borderId="1" xfId="0" applyNumberFormat="1" applyFont="1" applyBorder="1"/>
    <xf numFmtId="10" fontId="0" fillId="0" borderId="0" xfId="0" applyNumberFormat="1" applyAlignment="1">
      <alignment horizontal="center"/>
    </xf>
    <xf numFmtId="10" fontId="0" fillId="0" borderId="1" xfId="0" applyNumberFormat="1" applyBorder="1" applyAlignment="1">
      <alignment horizontal="center"/>
    </xf>
    <xf numFmtId="0" fontId="1" fillId="0" borderId="0" xfId="0" applyFont="1"/>
    <xf numFmtId="0" fontId="5" fillId="0" borderId="0" xfId="0" applyFont="1"/>
    <xf numFmtId="0" fontId="6" fillId="0" borderId="0" xfId="0" applyFont="1"/>
    <xf numFmtId="3" fontId="0" fillId="2" borderId="1" xfId="0" applyNumberFormat="1" applyFill="1" applyBorder="1"/>
    <xf numFmtId="0" fontId="0" fillId="2" borderId="1" xfId="0" applyFill="1" applyBorder="1"/>
    <xf numFmtId="0" fontId="0" fillId="4" borderId="1" xfId="0" applyFill="1" applyBorder="1" applyAlignment="1">
      <alignment horizontal="left"/>
    </xf>
    <xf numFmtId="0" fontId="0" fillId="4" borderId="1" xfId="0" applyFill="1" applyBorder="1" applyAlignment="1">
      <alignment horizontal="center"/>
    </xf>
    <xf numFmtId="3" fontId="0" fillId="4" borderId="1" xfId="0" applyNumberFormat="1" applyFill="1" applyBorder="1"/>
    <xf numFmtId="3" fontId="0" fillId="3" borderId="1" xfId="0" applyNumberFormat="1" applyFill="1" applyBorder="1"/>
    <xf numFmtId="0" fontId="0" fillId="3" borderId="1" xfId="0" applyFill="1" applyBorder="1" applyAlignment="1">
      <alignment horizontal="center"/>
    </xf>
    <xf numFmtId="10" fontId="0" fillId="3" borderId="1" xfId="0" applyNumberFormat="1" applyFill="1" applyBorder="1" applyAlignment="1">
      <alignment horizontal="center"/>
    </xf>
    <xf numFmtId="0" fontId="0" fillId="3" borderId="1" xfId="0" applyFill="1" applyBorder="1"/>
    <xf numFmtId="3" fontId="0" fillId="0" borderId="1" xfId="0" applyNumberFormat="1" applyFill="1" applyBorder="1"/>
    <xf numFmtId="0" fontId="1" fillId="0" borderId="1" xfId="0" applyFont="1" applyBorder="1"/>
    <xf numFmtId="3" fontId="0" fillId="4" borderId="1" xfId="0" applyNumberFormat="1" applyFill="1" applyBorder="1" applyAlignment="1">
      <alignment horizontal="center"/>
    </xf>
    <xf numFmtId="10" fontId="0" fillId="0" borderId="0" xfId="0" applyNumberFormat="1"/>
    <xf numFmtId="0" fontId="1" fillId="0" borderId="1" xfId="0" applyFont="1" applyBorder="1" applyAlignment="1">
      <alignment wrapText="1"/>
    </xf>
    <xf numFmtId="3" fontId="0" fillId="0" borderId="0" xfId="0" applyNumberFormat="1" applyFill="1" applyAlignment="1">
      <alignment horizontal="center"/>
    </xf>
    <xf numFmtId="3" fontId="1" fillId="0" borderId="0" xfId="0" applyNumberFormat="1" applyFont="1" applyAlignment="1">
      <alignment horizontal="center"/>
    </xf>
    <xf numFmtId="0" fontId="5" fillId="0" borderId="1" xfId="0" applyFont="1" applyBorder="1"/>
    <xf numFmtId="3" fontId="0" fillId="0" borderId="1" xfId="0" applyNumberFormat="1" applyFill="1" applyBorder="1" applyAlignment="1">
      <alignment horizontal="center"/>
    </xf>
    <xf numFmtId="10" fontId="0" fillId="0" borderId="1" xfId="0" applyNumberFormat="1" applyBorder="1"/>
    <xf numFmtId="0" fontId="1" fillId="0" borderId="0" xfId="0" applyFont="1" applyAlignment="1">
      <alignment horizontal="center"/>
    </xf>
    <xf numFmtId="10" fontId="1" fillId="0" borderId="1" xfId="0" applyNumberFormat="1" applyFont="1" applyBorder="1" applyAlignment="1">
      <alignment horizontal="center"/>
    </xf>
    <xf numFmtId="3" fontId="1" fillId="0" borderId="1" xfId="0" applyNumberFormat="1" applyFont="1" applyFill="1" applyBorder="1" applyAlignment="1">
      <alignment horizontal="center"/>
    </xf>
    <xf numFmtId="0" fontId="0" fillId="0" borderId="1" xfId="0" applyFill="1" applyBorder="1"/>
    <xf numFmtId="3" fontId="0" fillId="0" borderId="1" xfId="0" applyNumberFormat="1" applyFont="1" applyBorder="1" applyAlignment="1">
      <alignment horizontal="center"/>
    </xf>
    <xf numFmtId="164" fontId="0" fillId="0" borderId="1" xfId="0" applyNumberFormat="1" applyBorder="1" applyAlignment="1">
      <alignment horizontal="center"/>
    </xf>
    <xf numFmtId="0" fontId="0" fillId="0" borderId="1" xfId="0" applyFont="1" applyBorder="1"/>
    <xf numFmtId="0" fontId="1" fillId="0" borderId="1" xfId="0" applyFont="1" applyFill="1" applyBorder="1"/>
    <xf numFmtId="3" fontId="0" fillId="0" borderId="0" xfId="0" applyNumberFormat="1" applyFont="1" applyBorder="1" applyAlignment="1">
      <alignment horizontal="center"/>
    </xf>
    <xf numFmtId="0" fontId="0" fillId="0" borderId="0" xfId="0" applyFill="1" applyBorder="1"/>
    <xf numFmtId="10" fontId="0" fillId="0" borderId="0" xfId="0" applyNumberFormat="1" applyBorder="1" applyAlignment="1">
      <alignment horizontal="center"/>
    </xf>
    <xf numFmtId="0" fontId="1" fillId="0" borderId="0" xfId="0" applyFont="1" applyFill="1" applyBorder="1"/>
    <xf numFmtId="3" fontId="3" fillId="0" borderId="1" xfId="0" applyNumberFormat="1" applyFont="1" applyBorder="1"/>
    <xf numFmtId="10" fontId="3" fillId="0" borderId="1" xfId="0" applyNumberFormat="1" applyFont="1" applyBorder="1" applyAlignment="1">
      <alignment horizontal="center"/>
    </xf>
    <xf numFmtId="9" fontId="3" fillId="0" borderId="1" xfId="0" applyNumberFormat="1" applyFont="1" applyBorder="1"/>
    <xf numFmtId="3" fontId="3" fillId="0" borderId="1" xfId="0" applyNumberFormat="1" applyFont="1" applyBorder="1" applyAlignment="1">
      <alignment horizontal="center"/>
    </xf>
    <xf numFmtId="9" fontId="3" fillId="0" borderId="1" xfId="0" applyNumberFormat="1" applyFont="1" applyBorder="1" applyAlignment="1">
      <alignment horizontal="center"/>
    </xf>
    <xf numFmtId="9" fontId="3" fillId="0" borderId="0" xfId="0" applyNumberFormat="1" applyFont="1"/>
    <xf numFmtId="0" fontId="0" fillId="0" borderId="2" xfId="0" applyFill="1" applyBorder="1" applyAlignment="1">
      <alignment horizontal="right"/>
    </xf>
    <xf numFmtId="3" fontId="0" fillId="0" borderId="1" xfId="0" applyNumberFormat="1" applyBorder="1" applyAlignment="1">
      <alignment horizontal="right"/>
    </xf>
    <xf numFmtId="2" fontId="0" fillId="0" borderId="1" xfId="0" applyNumberFormat="1" applyBorder="1"/>
    <xf numFmtId="0" fontId="0" fillId="0" borderId="0" xfId="0"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501C1-4C0E-4AA6-AF05-8A56E2AC6FA2}">
  <dimension ref="B1:J68"/>
  <sheetViews>
    <sheetView topLeftCell="A25" zoomScaleNormal="100" workbookViewId="0">
      <selection activeCell="E36" sqref="E36"/>
    </sheetView>
  </sheetViews>
  <sheetFormatPr defaultColWidth="8.85546875" defaultRowHeight="15" x14ac:dyDescent="0.25"/>
  <cols>
    <col min="1" max="1" width="38" customWidth="1"/>
    <col min="2" max="2" width="5.42578125" style="8" customWidth="1"/>
    <col min="3" max="3" width="46.42578125" customWidth="1"/>
    <col min="4" max="4" width="13.28515625" style="1" customWidth="1"/>
    <col min="5" max="5" width="12" style="9" bestFit="1" customWidth="1"/>
    <col min="6" max="6" width="9" style="8" customWidth="1"/>
    <col min="7" max="7" width="8.85546875" style="1" customWidth="1"/>
    <col min="8" max="8" width="17" customWidth="1"/>
  </cols>
  <sheetData>
    <row r="1" spans="2:7" s="31" customFormat="1" x14ac:dyDescent="0.25">
      <c r="B1" s="49" t="s">
        <v>80</v>
      </c>
      <c r="C1" s="31" t="s">
        <v>6</v>
      </c>
      <c r="D1" s="13"/>
      <c r="E1" s="53"/>
      <c r="F1" s="49"/>
      <c r="G1" s="13"/>
    </row>
    <row r="3" spans="2:7" x14ac:dyDescent="0.25">
      <c r="B3" s="8">
        <v>1</v>
      </c>
      <c r="C3" t="s">
        <v>96</v>
      </c>
    </row>
    <row r="4" spans="2:7" x14ac:dyDescent="0.25">
      <c r="B4" s="8">
        <v>2</v>
      </c>
      <c r="C4" t="s">
        <v>87</v>
      </c>
    </row>
    <row r="5" spans="2:7" x14ac:dyDescent="0.25">
      <c r="C5" t="s">
        <v>88</v>
      </c>
    </row>
    <row r="6" spans="2:7" x14ac:dyDescent="0.25">
      <c r="B6" s="8">
        <v>3</v>
      </c>
      <c r="C6" t="s">
        <v>76</v>
      </c>
    </row>
    <row r="7" spans="2:7" x14ac:dyDescent="0.25">
      <c r="B7" s="8">
        <v>4</v>
      </c>
      <c r="C7" t="s">
        <v>77</v>
      </c>
    </row>
    <row r="8" spans="2:7" x14ac:dyDescent="0.25">
      <c r="B8" s="8">
        <v>5</v>
      </c>
      <c r="C8" t="s">
        <v>133</v>
      </c>
    </row>
    <row r="10" spans="2:7" x14ac:dyDescent="0.25">
      <c r="B10" s="4"/>
      <c r="C10" s="5"/>
      <c r="D10" s="4" t="s">
        <v>78</v>
      </c>
      <c r="E10" s="10" t="s">
        <v>4</v>
      </c>
      <c r="F10" s="4"/>
      <c r="G10" s="2"/>
    </row>
    <row r="11" spans="2:7" x14ac:dyDescent="0.25">
      <c r="B11" s="4"/>
      <c r="C11" s="5"/>
      <c r="D11" s="4" t="s">
        <v>5</v>
      </c>
      <c r="E11" s="10"/>
      <c r="F11" s="4" t="s">
        <v>8</v>
      </c>
      <c r="G11" s="4" t="s">
        <v>7</v>
      </c>
    </row>
    <row r="12" spans="2:7" s="31" customFormat="1" ht="15.75" x14ac:dyDescent="0.25">
      <c r="B12" s="11" t="s">
        <v>81</v>
      </c>
      <c r="C12" s="50" t="s">
        <v>79</v>
      </c>
      <c r="D12" s="14"/>
      <c r="E12" s="12"/>
      <c r="F12" s="11"/>
      <c r="G12" s="14"/>
    </row>
    <row r="13" spans="2:7" x14ac:dyDescent="0.25">
      <c r="B13" s="4">
        <v>1</v>
      </c>
      <c r="C13" s="5" t="s">
        <v>101</v>
      </c>
      <c r="D13" s="2">
        <v>2500000</v>
      </c>
      <c r="E13" s="10"/>
      <c r="F13" s="4">
        <v>75</v>
      </c>
      <c r="G13" s="2">
        <f>D13/F13</f>
        <v>33333.333333333336</v>
      </c>
    </row>
    <row r="14" spans="2:7" x14ac:dyDescent="0.25">
      <c r="B14" s="4">
        <v>2</v>
      </c>
      <c r="C14" s="5" t="s">
        <v>86</v>
      </c>
      <c r="D14" s="2">
        <f>D13*E14</f>
        <v>50000</v>
      </c>
      <c r="E14" s="30">
        <v>0.02</v>
      </c>
      <c r="F14" s="4">
        <v>75</v>
      </c>
      <c r="G14" s="2">
        <f>D14/F14</f>
        <v>666.66666666666663</v>
      </c>
    </row>
    <row r="15" spans="2:7" x14ac:dyDescent="0.25">
      <c r="B15" s="4">
        <v>3</v>
      </c>
      <c r="C15" s="5" t="s">
        <v>18</v>
      </c>
      <c r="D15" s="2">
        <f>D13*E15</f>
        <v>434999.99999999994</v>
      </c>
      <c r="E15" s="30">
        <v>0.17399999999999999</v>
      </c>
      <c r="F15" s="4">
        <v>75</v>
      </c>
      <c r="G15" s="2">
        <f>D15/F15</f>
        <v>5799.9999999999991</v>
      </c>
    </row>
    <row r="16" spans="2:7" x14ac:dyDescent="0.25">
      <c r="B16" s="4"/>
      <c r="C16" s="5"/>
      <c r="D16" s="2"/>
      <c r="E16" s="10"/>
      <c r="F16" s="4"/>
      <c r="G16" s="2"/>
    </row>
    <row r="17" spans="2:8" x14ac:dyDescent="0.25">
      <c r="B17" s="4">
        <v>4</v>
      </c>
      <c r="C17" s="5" t="s">
        <v>71</v>
      </c>
      <c r="D17" s="2">
        <f>SUM(D14:D15)</f>
        <v>484999.99999999994</v>
      </c>
      <c r="E17" s="10"/>
      <c r="F17" s="4">
        <v>75</v>
      </c>
      <c r="G17" s="2">
        <f>D17/F17</f>
        <v>6466.6666666666661</v>
      </c>
    </row>
    <row r="18" spans="2:8" x14ac:dyDescent="0.25">
      <c r="B18" s="4"/>
      <c r="C18" s="5"/>
      <c r="D18" s="2"/>
      <c r="E18" s="10"/>
      <c r="F18" s="4"/>
      <c r="G18" s="2"/>
    </row>
    <row r="19" spans="2:8" s="31" customFormat="1" ht="15.75" x14ac:dyDescent="0.25">
      <c r="B19" s="11" t="s">
        <v>82</v>
      </c>
      <c r="C19" s="50" t="s">
        <v>72</v>
      </c>
      <c r="D19" s="14"/>
      <c r="E19" s="54"/>
      <c r="F19" s="11"/>
      <c r="G19" s="14"/>
    </row>
    <row r="20" spans="2:8" x14ac:dyDescent="0.25">
      <c r="B20" s="51"/>
      <c r="C20" s="56" t="s">
        <v>97</v>
      </c>
      <c r="D20" s="2"/>
      <c r="E20" s="10"/>
      <c r="F20" s="4"/>
      <c r="G20" s="2"/>
    </row>
    <row r="21" spans="2:8" x14ac:dyDescent="0.25">
      <c r="B21" s="4">
        <v>1</v>
      </c>
      <c r="C21" s="5" t="s">
        <v>0</v>
      </c>
      <c r="D21" s="2">
        <f>D17*E21</f>
        <v>48500</v>
      </c>
      <c r="E21" s="30">
        <v>0.1</v>
      </c>
      <c r="F21" s="4">
        <v>75</v>
      </c>
      <c r="G21" s="2">
        <f>D21</f>
        <v>48500</v>
      </c>
    </row>
    <row r="22" spans="2:8" x14ac:dyDescent="0.25">
      <c r="B22" s="4">
        <v>2</v>
      </c>
      <c r="C22" s="5" t="s">
        <v>1</v>
      </c>
      <c r="D22" s="2">
        <f>D17*E22</f>
        <v>2424.9999999999995</v>
      </c>
      <c r="E22" s="30">
        <v>5.0000000000000001E-3</v>
      </c>
      <c r="F22" s="4">
        <v>75</v>
      </c>
      <c r="G22" s="2">
        <f t="shared" ref="G22:G26" si="0">D22</f>
        <v>2424.9999999999995</v>
      </c>
    </row>
    <row r="23" spans="2:8" x14ac:dyDescent="0.25">
      <c r="B23" s="4">
        <v>3</v>
      </c>
      <c r="C23" s="5" t="s">
        <v>2</v>
      </c>
      <c r="D23" s="2">
        <f>D17*E23</f>
        <v>2424.9999999999995</v>
      </c>
      <c r="E23" s="30">
        <v>5.0000000000000001E-3</v>
      </c>
      <c r="F23" s="4">
        <v>75</v>
      </c>
      <c r="G23" s="2">
        <f t="shared" si="0"/>
        <v>2424.9999999999995</v>
      </c>
    </row>
    <row r="24" spans="2:8" x14ac:dyDescent="0.25">
      <c r="B24" s="4">
        <v>4</v>
      </c>
      <c r="C24" s="5" t="s">
        <v>73</v>
      </c>
      <c r="D24" s="2">
        <f>D17*E24</f>
        <v>1212.4999999999998</v>
      </c>
      <c r="E24" s="30">
        <v>2.5000000000000001E-3</v>
      </c>
      <c r="F24" s="4">
        <v>75</v>
      </c>
      <c r="G24" s="2">
        <f t="shared" si="0"/>
        <v>1212.4999999999998</v>
      </c>
    </row>
    <row r="25" spans="2:8" x14ac:dyDescent="0.25">
      <c r="B25" s="4">
        <v>5</v>
      </c>
      <c r="C25" s="5" t="s">
        <v>92</v>
      </c>
      <c r="D25" s="2">
        <f>D17*E25</f>
        <v>48500</v>
      </c>
      <c r="E25" s="30">
        <v>0.1</v>
      </c>
      <c r="F25" s="4">
        <v>75</v>
      </c>
      <c r="G25" s="2">
        <f t="shared" si="0"/>
        <v>48500</v>
      </c>
    </row>
    <row r="26" spans="2:8" x14ac:dyDescent="0.25">
      <c r="B26" s="4">
        <v>6</v>
      </c>
      <c r="C26" s="5" t="s">
        <v>74</v>
      </c>
      <c r="D26" s="2">
        <f>D17*E26</f>
        <v>48500</v>
      </c>
      <c r="E26" s="30">
        <v>0.1</v>
      </c>
      <c r="F26" s="4">
        <v>75</v>
      </c>
      <c r="G26" s="2">
        <f t="shared" si="0"/>
        <v>48500</v>
      </c>
      <c r="H26" s="1"/>
    </row>
    <row r="27" spans="2:8" x14ac:dyDescent="0.25">
      <c r="B27" s="4"/>
      <c r="C27" s="5"/>
      <c r="D27" s="2"/>
      <c r="E27" s="30"/>
      <c r="F27" s="4"/>
      <c r="G27" s="2"/>
      <c r="H27" s="1"/>
    </row>
    <row r="28" spans="2:8" x14ac:dyDescent="0.25">
      <c r="B28" s="51">
        <v>7</v>
      </c>
      <c r="C28" s="5" t="s">
        <v>75</v>
      </c>
      <c r="D28" s="2">
        <f>SUM(D21:D26)</f>
        <v>151562.5</v>
      </c>
      <c r="E28" s="30"/>
      <c r="F28" s="4">
        <v>75</v>
      </c>
      <c r="G28" s="2">
        <f>D28/F28</f>
        <v>2020.8333333333333</v>
      </c>
      <c r="H28" s="1"/>
    </row>
    <row r="29" spans="2:8" x14ac:dyDescent="0.25">
      <c r="B29" s="51"/>
      <c r="C29" s="5"/>
      <c r="D29" s="2"/>
      <c r="E29" s="30"/>
      <c r="F29" s="4"/>
      <c r="G29" s="2"/>
      <c r="H29" s="1"/>
    </row>
    <row r="30" spans="2:8" s="31" customFormat="1" x14ac:dyDescent="0.25">
      <c r="B30" s="55" t="s">
        <v>83</v>
      </c>
      <c r="C30" s="44" t="s">
        <v>3</v>
      </c>
      <c r="D30" s="14"/>
      <c r="E30" s="54"/>
      <c r="F30" s="11"/>
      <c r="G30" s="14"/>
      <c r="H30" s="13"/>
    </row>
    <row r="31" spans="2:8" x14ac:dyDescent="0.25">
      <c r="B31" s="51">
        <v>1</v>
      </c>
      <c r="C31" s="5" t="s">
        <v>84</v>
      </c>
      <c r="D31" s="2">
        <f>D17-D28</f>
        <v>333437.49999999994</v>
      </c>
      <c r="E31" s="10"/>
      <c r="F31" s="4">
        <v>75</v>
      </c>
      <c r="G31" s="2">
        <f>D31/F31</f>
        <v>4445.8333333333321</v>
      </c>
      <c r="H31" s="1"/>
    </row>
    <row r="32" spans="2:8" x14ac:dyDescent="0.25">
      <c r="B32" s="51">
        <v>2</v>
      </c>
      <c r="C32" s="5" t="s">
        <v>85</v>
      </c>
      <c r="D32" s="52"/>
      <c r="E32" s="30">
        <f>D31/D17</f>
        <v>0.6875</v>
      </c>
      <c r="F32" s="4"/>
      <c r="G32" s="2"/>
      <c r="H32" s="1"/>
    </row>
    <row r="33" spans="2:10" x14ac:dyDescent="0.25">
      <c r="B33" s="51">
        <v>3</v>
      </c>
      <c r="C33" s="5" t="s">
        <v>89</v>
      </c>
      <c r="D33" s="52"/>
      <c r="E33" s="30">
        <f>D28/D17</f>
        <v>0.31250000000000006</v>
      </c>
      <c r="F33" s="4"/>
      <c r="G33" s="2"/>
    </row>
    <row r="34" spans="2:10" x14ac:dyDescent="0.25">
      <c r="B34" s="48"/>
    </row>
    <row r="35" spans="2:10" x14ac:dyDescent="0.25">
      <c r="B35" s="55" t="s">
        <v>103</v>
      </c>
      <c r="C35" s="44" t="s">
        <v>6</v>
      </c>
      <c r="D35" s="2"/>
      <c r="E35" s="10"/>
      <c r="F35" s="4"/>
      <c r="G35" s="2"/>
    </row>
    <row r="36" spans="2:10" x14ac:dyDescent="0.25">
      <c r="B36" s="51">
        <v>1</v>
      </c>
      <c r="C36" s="5" t="s">
        <v>3</v>
      </c>
      <c r="D36" s="2"/>
      <c r="E36" s="3">
        <v>0.69</v>
      </c>
      <c r="F36" s="4"/>
      <c r="G36" s="2"/>
    </row>
    <row r="37" spans="2:10" x14ac:dyDescent="0.25">
      <c r="B37" s="4">
        <v>2</v>
      </c>
      <c r="C37" s="5" t="s">
        <v>93</v>
      </c>
      <c r="D37" s="2">
        <v>26750</v>
      </c>
      <c r="E37" s="10"/>
      <c r="F37" s="4">
        <v>75</v>
      </c>
      <c r="G37" s="2">
        <f>D37/F37</f>
        <v>356.66666666666669</v>
      </c>
    </row>
    <row r="38" spans="2:10" x14ac:dyDescent="0.25">
      <c r="B38" s="4">
        <v>3</v>
      </c>
      <c r="C38" s="5" t="s">
        <v>94</v>
      </c>
      <c r="D38" s="2">
        <f>D37*5</f>
        <v>133750</v>
      </c>
      <c r="E38" s="10"/>
      <c r="F38" s="4">
        <v>75</v>
      </c>
      <c r="G38" s="2">
        <f>D38/F38</f>
        <v>1783.3333333333333</v>
      </c>
    </row>
    <row r="39" spans="2:10" x14ac:dyDescent="0.25">
      <c r="B39" s="4">
        <v>4</v>
      </c>
      <c r="C39" s="5" t="s">
        <v>90</v>
      </c>
      <c r="D39" s="2">
        <f>D17</f>
        <v>484999.99999999994</v>
      </c>
      <c r="E39" s="10"/>
      <c r="F39" s="4">
        <v>75</v>
      </c>
      <c r="G39" s="2">
        <f t="shared" ref="G39:G40" si="1">D39/F39</f>
        <v>6466.6666666666661</v>
      </c>
    </row>
    <row r="40" spans="2:10" x14ac:dyDescent="0.25">
      <c r="B40" s="4">
        <v>5</v>
      </c>
      <c r="C40" s="5" t="s">
        <v>91</v>
      </c>
      <c r="D40" s="2">
        <f>D39*5</f>
        <v>2424999.9999999995</v>
      </c>
      <c r="E40" s="10"/>
      <c r="F40" s="4">
        <v>75</v>
      </c>
      <c r="G40" s="2">
        <f t="shared" si="1"/>
        <v>32333.333333333328</v>
      </c>
    </row>
    <row r="41" spans="2:10" x14ac:dyDescent="0.25">
      <c r="B41" s="4">
        <v>6</v>
      </c>
      <c r="C41" s="5" t="s">
        <v>95</v>
      </c>
      <c r="D41" s="2">
        <f>D40/D38</f>
        <v>18.130841121495322</v>
      </c>
      <c r="E41" s="10"/>
      <c r="F41" s="4"/>
      <c r="G41" s="2"/>
    </row>
    <row r="42" spans="2:10" x14ac:dyDescent="0.25">
      <c r="B42" s="4"/>
      <c r="C42" s="60" t="s">
        <v>98</v>
      </c>
      <c r="D42" s="2"/>
      <c r="E42" s="10"/>
      <c r="F42" s="4"/>
      <c r="G42" s="2">
        <f>'5 Year Income Projections'!O6</f>
        <v>1922666.7246666667</v>
      </c>
    </row>
    <row r="43" spans="2:10" x14ac:dyDescent="0.25">
      <c r="B43" s="4">
        <v>7</v>
      </c>
      <c r="C43" s="56" t="s">
        <v>99</v>
      </c>
      <c r="D43" s="2"/>
      <c r="E43" s="30">
        <f>G43/G42</f>
        <v>3.4674062754284515E-2</v>
      </c>
      <c r="F43" s="4"/>
      <c r="G43" s="2">
        <f>'5 Year Income Projections'!J6</f>
        <v>66666.666666666672</v>
      </c>
    </row>
    <row r="44" spans="2:10" x14ac:dyDescent="0.25">
      <c r="B44" s="57">
        <v>8</v>
      </c>
      <c r="C44" s="56" t="s">
        <v>100</v>
      </c>
      <c r="D44" s="2"/>
      <c r="E44" s="30">
        <f>G44/G42</f>
        <v>0.96532593724571547</v>
      </c>
      <c r="F44" s="4"/>
      <c r="G44" s="2">
        <f>'5 Year Income Projections'!N6</f>
        <v>1856000.058</v>
      </c>
    </row>
    <row r="45" spans="2:10" x14ac:dyDescent="0.25">
      <c r="B45" s="61"/>
      <c r="C45" s="62"/>
      <c r="D45" s="22"/>
      <c r="E45" s="63"/>
      <c r="F45" s="23"/>
      <c r="G45" s="22"/>
    </row>
    <row r="46" spans="2:10" x14ac:dyDescent="0.25">
      <c r="B46" s="61"/>
      <c r="C46" s="64" t="s">
        <v>130</v>
      </c>
      <c r="D46" s="22"/>
      <c r="E46" s="63"/>
      <c r="F46" s="23"/>
      <c r="G46" s="22"/>
    </row>
    <row r="48" spans="2:10" x14ac:dyDescent="0.25">
      <c r="B48" s="11" t="s">
        <v>104</v>
      </c>
      <c r="C48" s="44" t="s">
        <v>105</v>
      </c>
      <c r="D48" s="2"/>
      <c r="E48" s="10"/>
      <c r="F48" s="4"/>
      <c r="G48" s="2"/>
      <c r="H48" s="5"/>
      <c r="I48" s="5"/>
      <c r="J48" s="5"/>
    </row>
    <row r="49" spans="2:10" x14ac:dyDescent="0.25">
      <c r="B49" s="4"/>
      <c r="C49" s="5" t="s">
        <v>109</v>
      </c>
      <c r="D49" s="2"/>
      <c r="E49" s="10"/>
      <c r="F49" s="4"/>
      <c r="G49" s="2"/>
      <c r="H49" s="5"/>
      <c r="I49" s="5"/>
      <c r="J49" s="5"/>
    </row>
    <row r="50" spans="2:10" x14ac:dyDescent="0.25">
      <c r="B50" s="4"/>
      <c r="C50" s="5" t="s">
        <v>131</v>
      </c>
      <c r="D50" s="2"/>
      <c r="E50" s="10"/>
      <c r="F50" s="4"/>
      <c r="G50" s="2"/>
      <c r="H50" s="5"/>
      <c r="I50" s="5"/>
      <c r="J50" s="5"/>
    </row>
    <row r="51" spans="2:10" x14ac:dyDescent="0.25">
      <c r="B51" s="4"/>
      <c r="C51" s="5" t="s">
        <v>110</v>
      </c>
      <c r="D51" s="2"/>
      <c r="E51" s="10"/>
      <c r="F51" s="4"/>
      <c r="G51" s="2"/>
      <c r="H51" s="5"/>
      <c r="I51" s="5"/>
      <c r="J51" s="5"/>
    </row>
    <row r="52" spans="2:10" x14ac:dyDescent="0.25">
      <c r="B52" s="58"/>
      <c r="C52" s="44" t="s">
        <v>111</v>
      </c>
      <c r="D52" s="2"/>
      <c r="E52" s="10"/>
      <c r="F52" s="4"/>
      <c r="G52" s="2"/>
      <c r="H52" s="5"/>
      <c r="I52" s="5"/>
      <c r="J52" s="5"/>
    </row>
    <row r="53" spans="2:10" x14ac:dyDescent="0.25">
      <c r="B53" s="4"/>
      <c r="C53" s="5" t="s">
        <v>112</v>
      </c>
      <c r="D53" s="2"/>
      <c r="E53" s="10"/>
      <c r="F53" s="4"/>
      <c r="G53" s="2"/>
      <c r="H53" s="5"/>
      <c r="I53" s="5"/>
      <c r="J53" s="5"/>
    </row>
    <row r="54" spans="2:10" x14ac:dyDescent="0.25">
      <c r="B54" s="4"/>
      <c r="C54" s="59" t="s">
        <v>113</v>
      </c>
      <c r="D54" s="2"/>
      <c r="E54" s="10"/>
      <c r="F54" s="4"/>
      <c r="G54" s="2"/>
      <c r="H54" s="5"/>
      <c r="I54" s="5"/>
      <c r="J54" s="5"/>
    </row>
    <row r="55" spans="2:10" x14ac:dyDescent="0.25">
      <c r="B55" s="4"/>
      <c r="C55" s="59" t="s">
        <v>114</v>
      </c>
      <c r="D55" s="2"/>
      <c r="E55" s="10"/>
      <c r="F55" s="4"/>
      <c r="G55" s="2"/>
      <c r="H55" s="5"/>
      <c r="I55" s="5"/>
      <c r="J55" s="5"/>
    </row>
    <row r="56" spans="2:10" x14ac:dyDescent="0.25">
      <c r="B56" s="4"/>
      <c r="C56" s="5" t="s">
        <v>102</v>
      </c>
      <c r="D56" s="2">
        <f>'5 Year Income Projections'!H6</f>
        <v>5000000</v>
      </c>
      <c r="E56" s="10"/>
      <c r="F56" s="4">
        <v>75</v>
      </c>
      <c r="G56" s="2">
        <f>D56/F56</f>
        <v>66666.666666666672</v>
      </c>
      <c r="H56" s="5"/>
      <c r="I56" s="5"/>
      <c r="J56" s="5"/>
    </row>
    <row r="57" spans="2:10" x14ac:dyDescent="0.25">
      <c r="B57" s="4"/>
      <c r="C57" s="5" t="s">
        <v>132</v>
      </c>
      <c r="D57" s="2">
        <f>D56*50</f>
        <v>250000000</v>
      </c>
      <c r="E57" s="10"/>
      <c r="F57" s="4">
        <v>75</v>
      </c>
      <c r="G57" s="2">
        <f>D57/F57</f>
        <v>3333333.3333333335</v>
      </c>
      <c r="H57" s="5"/>
      <c r="I57" s="5"/>
      <c r="J57" s="5"/>
    </row>
    <row r="58" spans="2:10" x14ac:dyDescent="0.25">
      <c r="B58" s="4"/>
      <c r="C58" s="5"/>
      <c r="D58" s="2"/>
      <c r="E58" s="10"/>
      <c r="F58" s="4"/>
      <c r="G58" s="2"/>
      <c r="H58" s="5"/>
      <c r="I58" s="5"/>
      <c r="J58" s="5"/>
    </row>
    <row r="59" spans="2:10" x14ac:dyDescent="0.25">
      <c r="B59" s="4"/>
      <c r="C59" s="5" t="s">
        <v>121</v>
      </c>
      <c r="D59" s="2"/>
      <c r="E59" s="10"/>
      <c r="F59" s="4"/>
      <c r="G59" s="2">
        <f>G57</f>
        <v>3333333.3333333335</v>
      </c>
      <c r="H59" s="5"/>
      <c r="I59" s="5"/>
      <c r="J59" s="5"/>
    </row>
    <row r="60" spans="2:10" x14ac:dyDescent="0.25">
      <c r="B60" s="4"/>
      <c r="C60" s="5" t="s">
        <v>115</v>
      </c>
      <c r="D60" s="2"/>
      <c r="E60" s="10"/>
      <c r="F60" s="4"/>
      <c r="G60" s="2">
        <f>'5 Year Income Projections'!N6</f>
        <v>1856000.058</v>
      </c>
      <c r="H60" s="5"/>
      <c r="I60" s="5"/>
      <c r="J60" s="5"/>
    </row>
    <row r="61" spans="2:10" x14ac:dyDescent="0.25">
      <c r="B61" s="4"/>
      <c r="C61" s="5" t="s">
        <v>116</v>
      </c>
      <c r="D61" s="2"/>
      <c r="E61" s="10"/>
      <c r="F61" s="4"/>
      <c r="G61" s="2">
        <f>SUM(G59:G60)</f>
        <v>5189333.3913333332</v>
      </c>
      <c r="H61" s="5"/>
      <c r="I61" s="5"/>
      <c r="J61" s="5"/>
    </row>
    <row r="63" spans="2:10" x14ac:dyDescent="0.25">
      <c r="C63" t="s">
        <v>117</v>
      </c>
    </row>
    <row r="64" spans="2:10" x14ac:dyDescent="0.25">
      <c r="C64" t="s">
        <v>118</v>
      </c>
    </row>
    <row r="66" spans="3:3" x14ac:dyDescent="0.25">
      <c r="C66" t="s">
        <v>119</v>
      </c>
    </row>
    <row r="68" spans="3:3" x14ac:dyDescent="0.25">
      <c r="C68" t="s">
        <v>120</v>
      </c>
    </row>
  </sheetData>
  <pageMargins left="0.7" right="0.7" top="0.75" bottom="0.75" header="0.3" footer="0.3"/>
  <pageSetup orientation="portrait" r:id="rId1"/>
  <ignoredErrors>
    <ignoredError sqref="D3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0AC81-7428-4AA3-9F71-CEF65829618C}">
  <dimension ref="C2:S17"/>
  <sheetViews>
    <sheetView topLeftCell="C1" workbookViewId="0">
      <selection activeCell="N18" sqref="N18"/>
    </sheetView>
  </sheetViews>
  <sheetFormatPr defaultColWidth="8.85546875" defaultRowHeight="15" x14ac:dyDescent="0.25"/>
  <cols>
    <col min="3" max="3" width="6.85546875" style="9" customWidth="1"/>
    <col min="4" max="4" width="10.42578125" style="9" customWidth="1"/>
    <col min="5" max="5" width="11.42578125" style="1" customWidth="1"/>
    <col min="6" max="6" width="10.140625" style="1" customWidth="1"/>
    <col min="7" max="7" width="9.7109375" style="1" customWidth="1"/>
    <col min="8" max="8" width="15.42578125" style="1" customWidth="1"/>
    <col min="9" max="9" width="5.42578125" style="8" bestFit="1" customWidth="1"/>
    <col min="10" max="10" width="11.28515625" style="1" customWidth="1"/>
    <col min="11" max="11" width="9.42578125" style="9" customWidth="1"/>
    <col min="12" max="12" width="12.42578125" style="1" customWidth="1"/>
    <col min="13" max="13" width="10.28515625" style="29" customWidth="1"/>
    <col min="14" max="14" width="12" style="1" customWidth="1"/>
    <col min="15" max="15" width="13.140625" bestFit="1" customWidth="1"/>
    <col min="16" max="16" width="15.28515625" style="1" bestFit="1" customWidth="1"/>
    <col min="17" max="17" width="14.85546875" style="1" customWidth="1"/>
    <col min="18" max="18" width="11.42578125" customWidth="1"/>
  </cols>
  <sheetData>
    <row r="2" spans="3:19" x14ac:dyDescent="0.25">
      <c r="C2" s="36" t="s">
        <v>17</v>
      </c>
      <c r="D2" s="37"/>
      <c r="E2" s="38"/>
      <c r="F2" s="38"/>
      <c r="G2" s="38"/>
      <c r="H2" s="38"/>
      <c r="I2" s="45"/>
      <c r="J2" s="38"/>
      <c r="K2" s="40"/>
      <c r="L2" s="39" t="s">
        <v>52</v>
      </c>
      <c r="M2" s="41"/>
      <c r="N2" s="39"/>
      <c r="O2" s="42"/>
      <c r="P2" s="34" t="s">
        <v>51</v>
      </c>
      <c r="Q2" s="34"/>
      <c r="R2" s="35"/>
      <c r="S2" s="35"/>
    </row>
    <row r="3" spans="3:19" s="15" customFormat="1" x14ac:dyDescent="0.25">
      <c r="C3" s="25"/>
      <c r="D3" s="25"/>
      <c r="E3" s="26"/>
      <c r="F3" s="25"/>
      <c r="G3" s="25"/>
      <c r="H3" s="27"/>
      <c r="I3" s="27"/>
      <c r="J3" s="27"/>
      <c r="K3" s="3"/>
      <c r="L3" s="2"/>
      <c r="M3" s="30"/>
      <c r="N3" s="2"/>
      <c r="O3" s="7"/>
      <c r="P3" s="2"/>
      <c r="Q3" s="2"/>
      <c r="R3" s="7"/>
      <c r="S3" s="7"/>
    </row>
    <row r="4" spans="3:19" s="20" customFormat="1" ht="158.25" customHeight="1" x14ac:dyDescent="0.2">
      <c r="C4" s="17" t="s">
        <v>16</v>
      </c>
      <c r="D4" s="17" t="s">
        <v>25</v>
      </c>
      <c r="E4" s="18" t="s">
        <v>26</v>
      </c>
      <c r="F4" s="18" t="s">
        <v>24</v>
      </c>
      <c r="G4" s="18" t="s">
        <v>106</v>
      </c>
      <c r="H4" s="19" t="s">
        <v>79</v>
      </c>
      <c r="I4" s="19" t="s">
        <v>8</v>
      </c>
      <c r="J4" s="19" t="s">
        <v>79</v>
      </c>
      <c r="K4" s="19" t="s">
        <v>107</v>
      </c>
      <c r="L4" s="18" t="s">
        <v>28</v>
      </c>
      <c r="M4" s="19" t="s">
        <v>134</v>
      </c>
      <c r="N4" s="19" t="s">
        <v>18</v>
      </c>
      <c r="O4" s="19" t="s">
        <v>108</v>
      </c>
      <c r="P4" s="19" t="s">
        <v>43</v>
      </c>
      <c r="Q4" s="19" t="s">
        <v>30</v>
      </c>
      <c r="R4" s="28"/>
      <c r="S4" s="28"/>
    </row>
    <row r="5" spans="3:19" s="70" customFormat="1" ht="78" customHeight="1" x14ac:dyDescent="0.2">
      <c r="C5" s="17"/>
      <c r="D5" s="17" t="s">
        <v>19</v>
      </c>
      <c r="E5" s="18" t="s">
        <v>19</v>
      </c>
      <c r="F5" s="18" t="s">
        <v>19</v>
      </c>
      <c r="G5" s="18" t="s">
        <v>5</v>
      </c>
      <c r="H5" s="19" t="s">
        <v>20</v>
      </c>
      <c r="I5" s="19" t="s">
        <v>8</v>
      </c>
      <c r="J5" s="19" t="s">
        <v>7</v>
      </c>
      <c r="K5" s="19" t="s">
        <v>50</v>
      </c>
      <c r="L5" s="65" t="s">
        <v>7</v>
      </c>
      <c r="M5" s="66" t="s">
        <v>21</v>
      </c>
      <c r="N5" s="65" t="s">
        <v>7</v>
      </c>
      <c r="O5" s="67"/>
      <c r="P5" s="68" t="s">
        <v>7</v>
      </c>
      <c r="Q5" s="68" t="s">
        <v>7</v>
      </c>
      <c r="R5" s="69" t="s">
        <v>38</v>
      </c>
      <c r="S5" s="69" t="s">
        <v>16</v>
      </c>
    </row>
    <row r="6" spans="3:19" x14ac:dyDescent="0.25">
      <c r="C6" s="10" t="s">
        <v>9</v>
      </c>
      <c r="D6" s="10"/>
      <c r="E6" s="2">
        <v>1000</v>
      </c>
      <c r="F6" s="2">
        <v>100</v>
      </c>
      <c r="G6" s="2">
        <v>50000</v>
      </c>
      <c r="H6" s="2">
        <f>F6*G6</f>
        <v>5000000</v>
      </c>
      <c r="I6" s="4">
        <v>75</v>
      </c>
      <c r="J6" s="2">
        <f>H6/I6</f>
        <v>66666.666666666672</v>
      </c>
      <c r="K6" s="10"/>
      <c r="L6" s="2">
        <v>10666667</v>
      </c>
      <c r="M6" s="30">
        <v>0.17399999999999999</v>
      </c>
      <c r="N6" s="2">
        <f>L6*M6</f>
        <v>1856000.058</v>
      </c>
      <c r="O6" s="2">
        <f>J6+N6</f>
        <v>1922666.7246666667</v>
      </c>
      <c r="P6" s="2">
        <v>18000000</v>
      </c>
      <c r="Q6" s="43">
        <v>90000000</v>
      </c>
      <c r="R6" s="5" t="s">
        <v>37</v>
      </c>
      <c r="S6" s="5">
        <v>2021</v>
      </c>
    </row>
    <row r="7" spans="3:19" x14ac:dyDescent="0.25">
      <c r="C7" s="10" t="s">
        <v>10</v>
      </c>
      <c r="D7" s="10" t="s">
        <v>22</v>
      </c>
      <c r="E7" s="2">
        <v>5000</v>
      </c>
      <c r="F7" s="2">
        <v>500</v>
      </c>
      <c r="G7" s="2">
        <v>50000</v>
      </c>
      <c r="H7" s="2">
        <f t="shared" ref="H7:H11" si="0">F7*G7</f>
        <v>25000000</v>
      </c>
      <c r="I7" s="4">
        <v>75</v>
      </c>
      <c r="J7" s="2">
        <f t="shared" ref="J7:J11" si="1">H7/I7</f>
        <v>333333.33333333331</v>
      </c>
      <c r="K7" s="16">
        <f>J7/J6</f>
        <v>4.9999999999999991</v>
      </c>
      <c r="L7" s="2">
        <f>L6*1.2</f>
        <v>12800000.4</v>
      </c>
      <c r="M7" s="30">
        <v>0.17399999999999999</v>
      </c>
      <c r="N7" s="2">
        <f t="shared" ref="N7:N11" si="2">L7*M7</f>
        <v>2227200.0696</v>
      </c>
      <c r="O7" s="2">
        <f t="shared" ref="O7:O11" si="3">J7+N7</f>
        <v>2560533.4029333335</v>
      </c>
      <c r="P7" s="2"/>
      <c r="Q7" s="2"/>
      <c r="R7" s="5"/>
      <c r="S7" s="5">
        <v>2022</v>
      </c>
    </row>
    <row r="8" spans="3:19" x14ac:dyDescent="0.25">
      <c r="C8" s="10" t="s">
        <v>11</v>
      </c>
      <c r="D8" s="10" t="s">
        <v>27</v>
      </c>
      <c r="E8" s="2">
        <v>50000</v>
      </c>
      <c r="F8" s="2">
        <v>5000</v>
      </c>
      <c r="G8" s="2">
        <v>50000</v>
      </c>
      <c r="H8" s="2">
        <f t="shared" si="0"/>
        <v>250000000</v>
      </c>
      <c r="I8" s="4">
        <v>75</v>
      </c>
      <c r="J8" s="2">
        <f t="shared" si="1"/>
        <v>3333333.3333333335</v>
      </c>
      <c r="K8" s="16">
        <f>J8/J7</f>
        <v>10.000000000000002</v>
      </c>
      <c r="L8" s="2">
        <f>L7*1.2</f>
        <v>15360000.48</v>
      </c>
      <c r="M8" s="30">
        <v>0.17399999999999999</v>
      </c>
      <c r="N8" s="2">
        <f t="shared" si="2"/>
        <v>2672640.0835199999</v>
      </c>
      <c r="O8" s="2">
        <f t="shared" si="3"/>
        <v>6005973.4168533329</v>
      </c>
      <c r="P8" s="2">
        <v>50000000</v>
      </c>
      <c r="Q8" s="2"/>
      <c r="R8" s="5" t="s">
        <v>39</v>
      </c>
      <c r="S8" s="5">
        <v>2023</v>
      </c>
    </row>
    <row r="9" spans="3:19" x14ac:dyDescent="0.25">
      <c r="C9" s="10" t="s">
        <v>12</v>
      </c>
      <c r="D9" s="10" t="s">
        <v>27</v>
      </c>
      <c r="E9" s="2">
        <v>500000</v>
      </c>
      <c r="F9" s="2">
        <v>50000</v>
      </c>
      <c r="G9" s="2">
        <v>50000</v>
      </c>
      <c r="H9" s="2">
        <f t="shared" si="0"/>
        <v>2500000000</v>
      </c>
      <c r="I9" s="4">
        <v>75</v>
      </c>
      <c r="J9" s="2">
        <f t="shared" si="1"/>
        <v>33333333.333333332</v>
      </c>
      <c r="K9" s="16">
        <f>J9/J8</f>
        <v>10</v>
      </c>
      <c r="L9" s="2">
        <f>L8*1.2</f>
        <v>18432000.576000001</v>
      </c>
      <c r="M9" s="30">
        <v>0.17399999999999999</v>
      </c>
      <c r="N9" s="2">
        <f t="shared" si="2"/>
        <v>3207168.1002239999</v>
      </c>
      <c r="O9" s="2">
        <f t="shared" si="3"/>
        <v>36540501.433557332</v>
      </c>
      <c r="P9" s="2">
        <v>100000000</v>
      </c>
      <c r="Q9" s="2"/>
      <c r="R9" s="5" t="s">
        <v>40</v>
      </c>
      <c r="S9" s="5">
        <v>2024</v>
      </c>
    </row>
    <row r="10" spans="3:19" x14ac:dyDescent="0.25">
      <c r="C10" s="10" t="s">
        <v>13</v>
      </c>
      <c r="D10" s="10" t="s">
        <v>22</v>
      </c>
      <c r="E10" s="2">
        <v>2500000</v>
      </c>
      <c r="F10" s="2">
        <v>250000</v>
      </c>
      <c r="G10" s="2">
        <v>50000</v>
      </c>
      <c r="H10" s="2">
        <f t="shared" si="0"/>
        <v>12500000000</v>
      </c>
      <c r="I10" s="4">
        <v>75</v>
      </c>
      <c r="J10" s="2">
        <f t="shared" si="1"/>
        <v>166666666.66666666</v>
      </c>
      <c r="K10" s="16">
        <f>J10/J9</f>
        <v>5</v>
      </c>
      <c r="L10" s="2">
        <f>L9*1.2</f>
        <v>22118400.691199999</v>
      </c>
      <c r="M10" s="30">
        <v>0.17399999999999999</v>
      </c>
      <c r="N10" s="2">
        <f t="shared" si="2"/>
        <v>3848601.7202687995</v>
      </c>
      <c r="O10" s="2">
        <f t="shared" si="3"/>
        <v>170515268.38693544</v>
      </c>
      <c r="P10" s="2"/>
      <c r="Q10" s="2"/>
      <c r="R10" s="5"/>
      <c r="S10" s="5">
        <v>2025</v>
      </c>
    </row>
    <row r="11" spans="3:19" x14ac:dyDescent="0.25">
      <c r="C11" s="10" t="s">
        <v>14</v>
      </c>
      <c r="D11" s="10" t="s">
        <v>23</v>
      </c>
      <c r="E11" s="2">
        <v>7500000</v>
      </c>
      <c r="F11" s="2">
        <v>750000</v>
      </c>
      <c r="G11" s="2">
        <v>50000</v>
      </c>
      <c r="H11" s="2">
        <f t="shared" si="0"/>
        <v>37500000000</v>
      </c>
      <c r="I11" s="4">
        <v>75</v>
      </c>
      <c r="J11" s="2">
        <f t="shared" si="1"/>
        <v>500000000</v>
      </c>
      <c r="K11" s="16">
        <f>J11/J10</f>
        <v>3</v>
      </c>
      <c r="L11" s="2">
        <f>L10*1.2</f>
        <v>26542080.829439998</v>
      </c>
      <c r="M11" s="30">
        <v>0.17399999999999999</v>
      </c>
      <c r="N11" s="2">
        <f t="shared" si="2"/>
        <v>4618322.0643225592</v>
      </c>
      <c r="O11" s="2">
        <f t="shared" si="3"/>
        <v>504618322.06432253</v>
      </c>
      <c r="P11" s="2">
        <v>250000000</v>
      </c>
      <c r="Q11" s="2">
        <v>3306000000</v>
      </c>
      <c r="R11" s="5" t="s">
        <v>41</v>
      </c>
      <c r="S11" s="5">
        <v>2026</v>
      </c>
    </row>
    <row r="12" spans="3:19" x14ac:dyDescent="0.25">
      <c r="C12" s="21"/>
      <c r="D12" s="21"/>
      <c r="E12" s="22"/>
      <c r="F12" s="22"/>
      <c r="G12" s="22"/>
      <c r="H12" s="22"/>
      <c r="I12" s="23"/>
      <c r="J12" s="22"/>
      <c r="K12" s="24"/>
      <c r="R12" s="71" t="s">
        <v>53</v>
      </c>
    </row>
    <row r="13" spans="3:19" x14ac:dyDescent="0.25">
      <c r="N13" s="72" t="s">
        <v>44</v>
      </c>
      <c r="O13" s="5" t="s">
        <v>42</v>
      </c>
      <c r="P13" s="2">
        <f>SUM(P6:P11)</f>
        <v>418000000</v>
      </c>
      <c r="Q13" s="2">
        <v>25250000000</v>
      </c>
      <c r="R13" s="73">
        <f>Q13/P13</f>
        <v>60.406698564593299</v>
      </c>
    </row>
    <row r="14" spans="3:19" x14ac:dyDescent="0.25">
      <c r="N14" s="2"/>
      <c r="O14" s="5"/>
      <c r="P14" s="2"/>
      <c r="Q14" s="2"/>
      <c r="R14" s="73"/>
    </row>
    <row r="15" spans="3:19" x14ac:dyDescent="0.25">
      <c r="N15" s="72" t="s">
        <v>135</v>
      </c>
      <c r="O15" s="5" t="s">
        <v>42</v>
      </c>
      <c r="P15" s="2">
        <v>1150000000</v>
      </c>
      <c r="Q15" s="2">
        <v>3100000000</v>
      </c>
      <c r="R15" s="73">
        <f>Q15/P15</f>
        <v>2.6956521739130435</v>
      </c>
    </row>
    <row r="16" spans="3:19" x14ac:dyDescent="0.25">
      <c r="N16" s="2"/>
      <c r="O16" s="5"/>
      <c r="P16" s="2"/>
      <c r="Q16" s="2"/>
      <c r="R16" s="73"/>
    </row>
    <row r="17" spans="14:18" x14ac:dyDescent="0.25">
      <c r="N17" s="2" t="s">
        <v>136</v>
      </c>
      <c r="O17" s="5" t="s">
        <v>42</v>
      </c>
      <c r="P17" s="2">
        <v>3540000000</v>
      </c>
      <c r="Q17" s="2">
        <v>16000000000</v>
      </c>
      <c r="R17" s="73">
        <f>Q17/P17</f>
        <v>4.5197740112994351</v>
      </c>
    </row>
  </sheetData>
  <phoneticPr fontId="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CB648-F48F-49EF-A9CC-0A27E555CD68}">
  <dimension ref="F1:I38"/>
  <sheetViews>
    <sheetView topLeftCell="A13" workbookViewId="0">
      <selection activeCell="M26" sqref="M26"/>
    </sheetView>
  </sheetViews>
  <sheetFormatPr defaultColWidth="8.85546875" defaultRowHeight="15" x14ac:dyDescent="0.25"/>
  <sheetData>
    <row r="1" spans="6:9" x14ac:dyDescent="0.25">
      <c r="F1" s="31" t="s">
        <v>35</v>
      </c>
    </row>
    <row r="3" spans="6:9" x14ac:dyDescent="0.25">
      <c r="F3" t="s">
        <v>36</v>
      </c>
    </row>
    <row r="5" spans="6:9" x14ac:dyDescent="0.25">
      <c r="F5" t="s">
        <v>31</v>
      </c>
    </row>
    <row r="6" spans="6:9" x14ac:dyDescent="0.25">
      <c r="F6" t="s">
        <v>29</v>
      </c>
      <c r="G6" t="s">
        <v>15</v>
      </c>
      <c r="H6" t="s">
        <v>30</v>
      </c>
      <c r="I6" t="s">
        <v>33</v>
      </c>
    </row>
    <row r="7" spans="6:9" x14ac:dyDescent="0.25">
      <c r="G7" t="s">
        <v>7</v>
      </c>
      <c r="H7" t="s">
        <v>7</v>
      </c>
    </row>
    <row r="8" spans="6:9" x14ac:dyDescent="0.25">
      <c r="G8">
        <v>460</v>
      </c>
      <c r="H8">
        <v>16000</v>
      </c>
      <c r="I8">
        <f>H8/G8</f>
        <v>34.782608695652172</v>
      </c>
    </row>
    <row r="10" spans="6:9" x14ac:dyDescent="0.25">
      <c r="F10" t="s">
        <v>32</v>
      </c>
    </row>
    <row r="11" spans="6:9" x14ac:dyDescent="0.25">
      <c r="G11" t="s">
        <v>15</v>
      </c>
    </row>
    <row r="12" spans="6:9" x14ac:dyDescent="0.25">
      <c r="G12" t="s">
        <v>7</v>
      </c>
    </row>
    <row r="13" spans="6:9" x14ac:dyDescent="0.25">
      <c r="G13">
        <v>130</v>
      </c>
      <c r="H13">
        <v>3100</v>
      </c>
      <c r="I13">
        <f>H13/G13</f>
        <v>23.846153846153847</v>
      </c>
    </row>
    <row r="15" spans="6:9" x14ac:dyDescent="0.25">
      <c r="F15" t="s">
        <v>70</v>
      </c>
    </row>
    <row r="17" spans="6:6" x14ac:dyDescent="0.25">
      <c r="F17" t="s">
        <v>122</v>
      </c>
    </row>
    <row r="19" spans="6:6" x14ac:dyDescent="0.25">
      <c r="F19" t="s">
        <v>123</v>
      </c>
    </row>
    <row r="21" spans="6:6" x14ac:dyDescent="0.25">
      <c r="F21" t="s">
        <v>124</v>
      </c>
    </row>
    <row r="22" spans="6:6" x14ac:dyDescent="0.25">
      <c r="F22" t="s">
        <v>125</v>
      </c>
    </row>
    <row r="24" spans="6:6" x14ac:dyDescent="0.25">
      <c r="F24" t="s">
        <v>129</v>
      </c>
    </row>
    <row r="26" spans="6:6" x14ac:dyDescent="0.25">
      <c r="F26" t="s">
        <v>128</v>
      </c>
    </row>
    <row r="28" spans="6:6" x14ac:dyDescent="0.25">
      <c r="F28" t="s">
        <v>126</v>
      </c>
    </row>
    <row r="30" spans="6:6" s="33" customFormat="1" ht="15.75" x14ac:dyDescent="0.25">
      <c r="F30" s="32" t="s">
        <v>34</v>
      </c>
    </row>
    <row r="31" spans="6:6" s="33" customFormat="1" ht="15.75" x14ac:dyDescent="0.25">
      <c r="F31" s="32" t="s">
        <v>127</v>
      </c>
    </row>
    <row r="33" spans="6:6" x14ac:dyDescent="0.25">
      <c r="F33" s="1" t="s">
        <v>49</v>
      </c>
    </row>
    <row r="34" spans="6:6" x14ac:dyDescent="0.25">
      <c r="F34" s="1" t="s">
        <v>45</v>
      </c>
    </row>
    <row r="35" spans="6:6" x14ac:dyDescent="0.25">
      <c r="F35" s="1" t="s">
        <v>46</v>
      </c>
    </row>
    <row r="36" spans="6:6" x14ac:dyDescent="0.25">
      <c r="F36" s="1" t="s">
        <v>47</v>
      </c>
    </row>
    <row r="37" spans="6:6" x14ac:dyDescent="0.25">
      <c r="F37" s="1" t="s">
        <v>48</v>
      </c>
    </row>
    <row r="38" spans="6:6" x14ac:dyDescent="0.25">
      <c r="F38" s="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A12D5-F502-47E8-846E-FD0232DE2273}">
  <dimension ref="A2:L11"/>
  <sheetViews>
    <sheetView tabSelected="1" topLeftCell="A7" workbookViewId="0">
      <selection activeCell="C13" sqref="C13"/>
    </sheetView>
  </sheetViews>
  <sheetFormatPr defaultRowHeight="15" x14ac:dyDescent="0.25"/>
  <cols>
    <col min="1" max="1" width="10.140625" bestFit="1" customWidth="1"/>
    <col min="2" max="2" width="9.140625" style="9"/>
    <col min="3" max="3" width="51.28515625" customWidth="1"/>
    <col min="4" max="4" width="11.28515625" style="1" customWidth="1"/>
    <col min="5" max="5" width="7" style="9" customWidth="1"/>
    <col min="6" max="6" width="13.7109375" style="1" customWidth="1"/>
    <col min="7" max="7" width="6.28515625" style="9" customWidth="1"/>
    <col min="8" max="8" width="11.85546875" style="1" customWidth="1"/>
    <col min="9" max="9" width="10.28515625" style="9" customWidth="1"/>
    <col min="10" max="10" width="9.5703125" customWidth="1"/>
  </cols>
  <sheetData>
    <row r="2" spans="1:12" x14ac:dyDescent="0.25">
      <c r="B2" s="10" t="s">
        <v>60</v>
      </c>
      <c r="C2" s="5" t="s">
        <v>63</v>
      </c>
      <c r="D2" s="4" t="s">
        <v>54</v>
      </c>
      <c r="E2" s="10" t="s">
        <v>55</v>
      </c>
      <c r="F2" s="4" t="s">
        <v>57</v>
      </c>
      <c r="G2" s="10" t="s">
        <v>8</v>
      </c>
      <c r="H2" s="4" t="s">
        <v>57</v>
      </c>
      <c r="I2" s="10" t="s">
        <v>61</v>
      </c>
    </row>
    <row r="3" spans="1:12" x14ac:dyDescent="0.25">
      <c r="B3" s="10"/>
      <c r="C3" s="5"/>
      <c r="D3" s="4" t="s">
        <v>5</v>
      </c>
      <c r="E3" s="10"/>
      <c r="F3" s="4" t="s">
        <v>5</v>
      </c>
      <c r="G3" s="10"/>
      <c r="H3" s="4" t="s">
        <v>7</v>
      </c>
      <c r="I3" s="10"/>
    </row>
    <row r="4" spans="1:12" ht="165" x14ac:dyDescent="0.25">
      <c r="B4" s="10" t="s">
        <v>64</v>
      </c>
      <c r="C4" s="74" t="s">
        <v>139</v>
      </c>
      <c r="D4" s="2">
        <v>12500000</v>
      </c>
      <c r="E4" s="10">
        <v>10</v>
      </c>
      <c r="F4" s="2">
        <f>D4*E4</f>
        <v>125000000</v>
      </c>
      <c r="G4" s="10">
        <v>75</v>
      </c>
      <c r="H4" s="2">
        <f>F4/G4</f>
        <v>1666666.6666666667</v>
      </c>
      <c r="I4" s="30">
        <f>H4/H11</f>
        <v>9.2592592592592601E-2</v>
      </c>
      <c r="J4" s="46">
        <f>SUM(I4:I5)</f>
        <v>0.14814814814814814</v>
      </c>
      <c r="K4" s="1">
        <f>SUM(H4:H5)</f>
        <v>2666666.666666667</v>
      </c>
      <c r="L4" t="s">
        <v>68</v>
      </c>
    </row>
    <row r="5" spans="1:12" x14ac:dyDescent="0.25">
      <c r="B5" s="10" t="s">
        <v>65</v>
      </c>
      <c r="C5" s="5" t="s">
        <v>58</v>
      </c>
      <c r="D5" s="2">
        <v>25000000</v>
      </c>
      <c r="E5" s="10">
        <v>3</v>
      </c>
      <c r="F5" s="2">
        <f t="shared" ref="F5:F6" si="0">D5*E5</f>
        <v>75000000</v>
      </c>
      <c r="G5" s="10">
        <v>75</v>
      </c>
      <c r="H5" s="2">
        <f t="shared" ref="H5:H9" si="1">F5/G5</f>
        <v>1000000</v>
      </c>
      <c r="I5" s="30">
        <f>H5/H11</f>
        <v>5.5555555555555552E-2</v>
      </c>
    </row>
    <row r="6" spans="1:12" ht="45" x14ac:dyDescent="0.25">
      <c r="B6" s="10">
        <v>2</v>
      </c>
      <c r="C6" s="6" t="s">
        <v>59</v>
      </c>
      <c r="D6" s="2">
        <v>2500000</v>
      </c>
      <c r="E6" s="10">
        <v>320</v>
      </c>
      <c r="F6" s="2">
        <f t="shared" si="0"/>
        <v>800000000</v>
      </c>
      <c r="G6" s="10">
        <v>75</v>
      </c>
      <c r="H6" s="2">
        <f t="shared" si="1"/>
        <v>10666666.666666666</v>
      </c>
      <c r="I6" s="30">
        <f>H6/H11</f>
        <v>0.59259259259259256</v>
      </c>
    </row>
    <row r="7" spans="1:12" x14ac:dyDescent="0.25">
      <c r="B7" s="10"/>
      <c r="C7" s="47" t="s">
        <v>62</v>
      </c>
      <c r="D7" s="2"/>
      <c r="E7" s="10"/>
      <c r="F7" s="2"/>
      <c r="G7" s="10"/>
      <c r="H7" s="2"/>
      <c r="I7" s="30"/>
    </row>
    <row r="8" spans="1:12" ht="135" x14ac:dyDescent="0.25">
      <c r="B8" s="10" t="s">
        <v>66</v>
      </c>
      <c r="C8" s="6" t="s">
        <v>137</v>
      </c>
      <c r="D8" s="2"/>
      <c r="E8" s="10"/>
      <c r="F8" s="2">
        <v>100000000</v>
      </c>
      <c r="G8" s="10">
        <v>75</v>
      </c>
      <c r="H8" s="2">
        <f>F8/G8</f>
        <v>1333333.3333333333</v>
      </c>
      <c r="I8" s="30">
        <f>H8/H11</f>
        <v>7.407407407407407E-2</v>
      </c>
      <c r="J8" s="46">
        <f>SUM(I8:I9)</f>
        <v>0.2592592592592593</v>
      </c>
      <c r="K8" s="1">
        <f>SUM(H8:H9)</f>
        <v>4666666.666666667</v>
      </c>
      <c r="L8" t="s">
        <v>69</v>
      </c>
    </row>
    <row r="9" spans="1:12" ht="105" x14ac:dyDescent="0.25">
      <c r="B9" s="10" t="s">
        <v>67</v>
      </c>
      <c r="C9" s="6" t="s">
        <v>138</v>
      </c>
      <c r="D9" s="2"/>
      <c r="E9" s="10"/>
      <c r="F9" s="2">
        <v>250000000</v>
      </c>
      <c r="G9" s="10">
        <v>75</v>
      </c>
      <c r="H9" s="2">
        <f t="shared" si="1"/>
        <v>3333333.3333333335</v>
      </c>
      <c r="I9" s="30">
        <f>H9/H11</f>
        <v>0.1851851851851852</v>
      </c>
    </row>
    <row r="10" spans="1:12" x14ac:dyDescent="0.25">
      <c r="B10" s="10"/>
      <c r="C10" s="6"/>
      <c r="D10" s="2"/>
      <c r="E10" s="10"/>
      <c r="F10" s="2"/>
      <c r="G10" s="10"/>
      <c r="H10" s="2"/>
      <c r="I10" s="10"/>
    </row>
    <row r="11" spans="1:12" x14ac:dyDescent="0.25">
      <c r="A11" s="1"/>
      <c r="B11" s="10"/>
      <c r="C11" s="5" t="s">
        <v>56</v>
      </c>
      <c r="D11" s="2"/>
      <c r="E11" s="10"/>
      <c r="F11" s="2">
        <f>SUM(F4:F9)</f>
        <v>1350000000</v>
      </c>
      <c r="G11" s="10">
        <v>75</v>
      </c>
      <c r="H11" s="2">
        <f>F11/G11</f>
        <v>18000000</v>
      </c>
      <c r="I11" s="30">
        <f>SUM(I4:I9)</f>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Unit Economics &amp; EBIDTA</vt:lpstr>
      <vt:lpstr>5 Year Income Projections</vt:lpstr>
      <vt:lpstr>Valuation</vt:lpstr>
      <vt:lpstr>Utilization of Funds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Samir Dahotre</dc:creator>
  <cp:lastModifiedBy>Samir Dahotre</cp:lastModifiedBy>
  <dcterms:created xsi:type="dcterms:W3CDTF">2020-11-07T06:45:12Z</dcterms:created>
  <dcterms:modified xsi:type="dcterms:W3CDTF">2021-09-28T15:55:02Z</dcterms:modified>
</cp:coreProperties>
</file>